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dieravnitzky/Downloads/"/>
    </mc:Choice>
  </mc:AlternateContent>
  <xr:revisionPtr revIDLastSave="0" documentId="8_{B8D56C5A-9304-4543-AFEC-F96BE7CAFA56}" xr6:coauthVersionLast="45" xr6:coauthVersionMax="45" xr10:uidLastSave="{00000000-0000-0000-0000-000000000000}"/>
  <bookViews>
    <workbookView xWindow="0" yWindow="2600" windowWidth="24180" windowHeight="16500" xr2:uid="{99EDD7E9-2112-45F7-8B71-C33B325E45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37" i="1" l="1"/>
  <c r="F28" i="1"/>
  <c r="E29" i="1" l="1"/>
  <c r="F29" i="1" s="1"/>
  <c r="E30" i="1"/>
  <c r="E31" i="1"/>
  <c r="F31" i="1" s="1"/>
  <c r="E28" i="1"/>
  <c r="F32" i="1"/>
  <c r="F30" i="1"/>
  <c r="F33" i="1" l="1"/>
  <c r="E9" i="1" l="1"/>
  <c r="E8" i="1"/>
  <c r="E7" i="1"/>
  <c r="J45" i="1" l="1"/>
  <c r="J46" i="1" s="1"/>
  <c r="J43" i="1"/>
  <c r="J42" i="1"/>
  <c r="N41" i="1"/>
  <c r="O41" i="1" s="1"/>
  <c r="L41" i="1"/>
  <c r="K41" i="1" s="1"/>
  <c r="O30" i="1"/>
  <c r="N30" i="1"/>
  <c r="L30" i="1"/>
  <c r="K30" i="1"/>
  <c r="E6" i="1" l="1"/>
  <c r="E5" i="1"/>
  <c r="E4" i="1"/>
</calcChain>
</file>

<file path=xl/sharedStrings.xml><?xml version="1.0" encoding="utf-8"?>
<sst xmlns="http://schemas.openxmlformats.org/spreadsheetml/2006/main" count="24" uniqueCount="17">
  <si>
    <t>Min</t>
  </si>
  <si>
    <t>Difference</t>
  </si>
  <si>
    <t>Max</t>
  </si>
  <si>
    <t>Comps P/E</t>
  </si>
  <si>
    <t>Comps EV/EBITDA</t>
  </si>
  <si>
    <t>Comps EV/Revenue</t>
  </si>
  <si>
    <t>Exit Multiple Method</t>
  </si>
  <si>
    <t>WACC</t>
  </si>
  <si>
    <t>Perpetuity Growth Method</t>
  </si>
  <si>
    <t>DCF EMM</t>
  </si>
  <si>
    <t>DCF PGM</t>
  </si>
  <si>
    <t>52 Week Trading Range</t>
  </si>
  <si>
    <t>Median</t>
  </si>
  <si>
    <t>Weight</t>
  </si>
  <si>
    <t>Implied Share Price</t>
  </si>
  <si>
    <t>Upside</t>
  </si>
  <si>
    <t>Upside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</si>
</sst>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x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b/>
      <sz val="11"/>
      <color rgb="FFFFFFFF"/>
      <name val="Garamond"/>
      <family val="1"/>
    </font>
    <font>
      <b/>
      <sz val="11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A386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A3868"/>
        <bgColor rgb="FF0000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1" fillId="0" borderId="5" xfId="0" applyFont="1" applyBorder="1"/>
    <xf numFmtId="164" fontId="1" fillId="0" borderId="5" xfId="0" applyNumberFormat="1" applyFont="1" applyBorder="1"/>
    <xf numFmtId="4" fontId="1" fillId="0" borderId="5" xfId="0" applyNumberFormat="1" applyFont="1" applyBorder="1"/>
    <xf numFmtId="4" fontId="1" fillId="3" borderId="5" xfId="0" applyNumberFormat="1" applyFont="1" applyFill="1" applyBorder="1"/>
    <xf numFmtId="0" fontId="4" fillId="4" borderId="1" xfId="0" applyFont="1" applyFill="1" applyBorder="1" applyAlignment="1">
      <alignment horizontal="centerContinuous"/>
    </xf>
    <xf numFmtId="0" fontId="4" fillId="4" borderId="3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165" fontId="1" fillId="0" borderId="5" xfId="0" applyNumberFormat="1" applyFont="1" applyBorder="1"/>
    <xf numFmtId="4" fontId="1" fillId="3" borderId="9" xfId="0" applyNumberFormat="1" applyFont="1" applyFill="1" applyBorder="1"/>
    <xf numFmtId="44" fontId="1" fillId="0" borderId="5" xfId="0" applyNumberFormat="1" applyFont="1" applyBorder="1"/>
    <xf numFmtId="44" fontId="1" fillId="0" borderId="5" xfId="1" applyFont="1" applyBorder="1"/>
    <xf numFmtId="165" fontId="1" fillId="0" borderId="5" xfId="2" applyNumberFormat="1" applyFont="1" applyBorder="1"/>
    <xf numFmtId="0" fontId="0" fillId="5" borderId="0" xfId="0" applyFill="1"/>
    <xf numFmtId="0" fontId="0" fillId="0" borderId="0" xfId="0" applyFill="1"/>
    <xf numFmtId="0" fontId="3" fillId="0" borderId="10" xfId="0" applyFont="1" applyFill="1" applyBorder="1" applyAlignment="1">
      <alignment horizontal="centerContinuous"/>
    </xf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5" borderId="16" xfId="0" applyFont="1" applyFill="1" applyBorder="1"/>
    <xf numFmtId="0" fontId="5" fillId="5" borderId="17" xfId="0" applyFont="1" applyFill="1" applyBorder="1"/>
    <xf numFmtId="10" fontId="5" fillId="5" borderId="5" xfId="0" applyNumberFormat="1" applyFont="1" applyFill="1" applyBorder="1"/>
    <xf numFmtId="44" fontId="5" fillId="0" borderId="5" xfId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 applyAlignment="1">
      <alignment horizontal="right"/>
    </xf>
    <xf numFmtId="43" fontId="1" fillId="0" borderId="0" xfId="1" applyNumberFormat="1" applyFont="1" applyFill="1" applyBorder="1" applyAlignment="1">
      <alignment horizontal="right"/>
    </xf>
    <xf numFmtId="44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Fill="1" applyBorder="1"/>
    <xf numFmtId="0" fontId="1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9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9999"/>
      <color rgb="FF003E6A"/>
      <color rgb="FF013E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Sheet1!$C$4:$C$9</c:f>
              <c:strCache>
                <c:ptCount val="6"/>
                <c:pt idx="0">
                  <c:v>Comps EV/Revenue</c:v>
                </c:pt>
                <c:pt idx="1">
                  <c:v>Comps EV/EBITDA</c:v>
                </c:pt>
                <c:pt idx="2">
                  <c:v>Comps P/E</c:v>
                </c:pt>
                <c:pt idx="3">
                  <c:v>DCF EMM</c:v>
                </c:pt>
                <c:pt idx="4">
                  <c:v>DCF PGM</c:v>
                </c:pt>
                <c:pt idx="5">
                  <c:v>52 Week Trading Range</c:v>
                </c:pt>
              </c:strCache>
            </c:strRef>
          </c:cat>
          <c:val>
            <c:numRef>
              <c:f>Sheet1!$D$4:$D$9</c:f>
              <c:numCache>
                <c:formatCode>"$"#,##0.00_);[Red]\("$"#,##0.00\)</c:formatCode>
                <c:ptCount val="6"/>
                <c:pt idx="0">
                  <c:v>131.41999999999999</c:v>
                </c:pt>
                <c:pt idx="1">
                  <c:v>165.36</c:v>
                </c:pt>
                <c:pt idx="2">
                  <c:v>160.72</c:v>
                </c:pt>
                <c:pt idx="3">
                  <c:v>200.83</c:v>
                </c:pt>
                <c:pt idx="4">
                  <c:v>111.46</c:v>
                </c:pt>
                <c:pt idx="5">
                  <c:v>105.54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1-4804-83F5-340BA87BE252}"/>
            </c:ext>
          </c:extLst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013E6A"/>
            </a:solidFill>
            <a:ln>
              <a:noFill/>
            </a:ln>
            <a:effectLst/>
          </c:spPr>
          <c:invertIfNegative val="0"/>
          <c:cat>
            <c:strRef>
              <c:f>Sheet1!$C$4:$C$9</c:f>
              <c:strCache>
                <c:ptCount val="6"/>
                <c:pt idx="0">
                  <c:v>Comps EV/Revenue</c:v>
                </c:pt>
                <c:pt idx="1">
                  <c:v>Comps EV/EBITDA</c:v>
                </c:pt>
                <c:pt idx="2">
                  <c:v>Comps P/E</c:v>
                </c:pt>
                <c:pt idx="3">
                  <c:v>DCF EMM</c:v>
                </c:pt>
                <c:pt idx="4">
                  <c:v>DCF PGM</c:v>
                </c:pt>
                <c:pt idx="5">
                  <c:v>52 Week Trading Range</c:v>
                </c:pt>
              </c:strCache>
            </c:strRef>
          </c:cat>
          <c:val>
            <c:numRef>
              <c:f>Sheet1!$E$4:$E$9</c:f>
              <c:numCache>
                <c:formatCode>"$"#,##0.00_);[Red]\("$"#,##0.00\)</c:formatCode>
                <c:ptCount val="6"/>
                <c:pt idx="0">
                  <c:v>230.92</c:v>
                </c:pt>
                <c:pt idx="1">
                  <c:v>74.009999999999991</c:v>
                </c:pt>
                <c:pt idx="2">
                  <c:v>164.48</c:v>
                </c:pt>
                <c:pt idx="3">
                  <c:v>91.72999999999999</c:v>
                </c:pt>
                <c:pt idx="4">
                  <c:v>268.62</c:v>
                </c:pt>
                <c:pt idx="5">
                  <c:v>104.08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1-4804-83F5-340BA87BE252}"/>
            </c:ext>
          </c:extLst>
        </c:ser>
        <c:ser>
          <c:idx val="2"/>
          <c:order val="2"/>
          <c:tx>
            <c:strRef>
              <c:f>Sheet1!$F$3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Sheet1!$C$4:$C$9</c:f>
              <c:strCache>
                <c:ptCount val="6"/>
                <c:pt idx="0">
                  <c:v>Comps EV/Revenue</c:v>
                </c:pt>
                <c:pt idx="1">
                  <c:v>Comps EV/EBITDA</c:v>
                </c:pt>
                <c:pt idx="2">
                  <c:v>Comps P/E</c:v>
                </c:pt>
                <c:pt idx="3">
                  <c:v>DCF EMM</c:v>
                </c:pt>
                <c:pt idx="4">
                  <c:v>DCF PGM</c:v>
                </c:pt>
                <c:pt idx="5">
                  <c:v>52 Week Trading Range</c:v>
                </c:pt>
              </c:strCache>
            </c:strRef>
          </c:cat>
          <c:val>
            <c:numRef>
              <c:f>Sheet1!$F$4:$F$9</c:f>
              <c:numCache>
                <c:formatCode>"$"#,##0.00_);[Red]\("$"#,##0.00\)</c:formatCode>
                <c:ptCount val="6"/>
                <c:pt idx="0">
                  <c:v>362.34</c:v>
                </c:pt>
                <c:pt idx="1">
                  <c:v>239.37</c:v>
                </c:pt>
                <c:pt idx="2">
                  <c:v>325.2</c:v>
                </c:pt>
                <c:pt idx="3">
                  <c:v>292.56</c:v>
                </c:pt>
                <c:pt idx="4">
                  <c:v>380.08</c:v>
                </c:pt>
                <c:pt idx="5">
                  <c:v>209.62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1-4804-83F5-340BA87BE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728264"/>
        <c:axId val="489730888"/>
      </c:barChart>
      <c:catAx>
        <c:axId val="489728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489730888"/>
        <c:crosses val="autoZero"/>
        <c:auto val="1"/>
        <c:lblAlgn val="ctr"/>
        <c:lblOffset val="100"/>
        <c:noMultiLvlLbl val="0"/>
      </c:catAx>
      <c:valAx>
        <c:axId val="489730888"/>
        <c:scaling>
          <c:orientation val="minMax"/>
          <c:max val="4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489728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</xdr:row>
      <xdr:rowOff>19050</xdr:rowOff>
    </xdr:from>
    <xdr:to>
      <xdr:col>14</xdr:col>
      <xdr:colOff>520700</xdr:colOff>
      <xdr:row>21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369EF6-AA12-49D1-B277-7CC6EBB7FE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D1F2-57D3-4E86-9432-AF638575A472}">
  <dimension ref="A3:O66"/>
  <sheetViews>
    <sheetView tabSelected="1" workbookViewId="0">
      <selection activeCell="D15" sqref="D15"/>
    </sheetView>
  </sheetViews>
  <sheetFormatPr baseColWidth="10" defaultColWidth="8.83203125" defaultRowHeight="15" x14ac:dyDescent="0.2"/>
  <cols>
    <col min="3" max="3" width="19" bestFit="1" customWidth="1"/>
    <col min="5" max="5" width="10.1640625" customWidth="1"/>
  </cols>
  <sheetData>
    <row r="3" spans="3:6" x14ac:dyDescent="0.2">
      <c r="C3" s="1"/>
      <c r="D3" s="3" t="s">
        <v>0</v>
      </c>
      <c r="E3" s="3" t="s">
        <v>1</v>
      </c>
      <c r="F3" s="3" t="s">
        <v>2</v>
      </c>
    </row>
    <row r="4" spans="3:6" x14ac:dyDescent="0.2">
      <c r="C4" s="1" t="s">
        <v>5</v>
      </c>
      <c r="D4" s="2">
        <v>131.41999999999999</v>
      </c>
      <c r="E4" s="2">
        <f t="shared" ref="E4:E9" si="0">F4-D4</f>
        <v>230.92</v>
      </c>
      <c r="F4" s="2">
        <v>362.34</v>
      </c>
    </row>
    <row r="5" spans="3:6" x14ac:dyDescent="0.2">
      <c r="C5" s="1" t="s">
        <v>4</v>
      </c>
      <c r="D5" s="2">
        <v>165.36</v>
      </c>
      <c r="E5" s="2">
        <f t="shared" si="0"/>
        <v>74.009999999999991</v>
      </c>
      <c r="F5" s="2">
        <v>239.37</v>
      </c>
    </row>
    <row r="6" spans="3:6" x14ac:dyDescent="0.2">
      <c r="C6" s="1" t="s">
        <v>3</v>
      </c>
      <c r="D6" s="2">
        <v>160.72</v>
      </c>
      <c r="E6" s="2">
        <f t="shared" si="0"/>
        <v>164.48</v>
      </c>
      <c r="F6" s="2">
        <v>325.2</v>
      </c>
    </row>
    <row r="7" spans="3:6" x14ac:dyDescent="0.2">
      <c r="C7" s="1" t="s">
        <v>9</v>
      </c>
      <c r="D7" s="2">
        <v>200.83</v>
      </c>
      <c r="E7" s="2">
        <f t="shared" si="0"/>
        <v>91.72999999999999</v>
      </c>
      <c r="F7" s="2">
        <v>292.56</v>
      </c>
    </row>
    <row r="8" spans="3:6" x14ac:dyDescent="0.2">
      <c r="C8" s="1" t="s">
        <v>10</v>
      </c>
      <c r="D8" s="2">
        <v>111.46</v>
      </c>
      <c r="E8" s="2">
        <f t="shared" si="0"/>
        <v>268.62</v>
      </c>
      <c r="F8" s="2">
        <v>380.08</v>
      </c>
    </row>
    <row r="9" spans="3:6" x14ac:dyDescent="0.2">
      <c r="C9" s="1" t="s">
        <v>11</v>
      </c>
      <c r="D9" s="2">
        <v>105.54</v>
      </c>
      <c r="E9" s="2">
        <f t="shared" si="0"/>
        <v>104.08</v>
      </c>
      <c r="F9" s="2">
        <v>209.62</v>
      </c>
    </row>
    <row r="25" spans="2:15" x14ac:dyDescent="0.2">
      <c r="B25" s="21"/>
      <c r="C25" s="21"/>
      <c r="D25" s="21"/>
      <c r="E25" s="21"/>
      <c r="F25" s="21"/>
      <c r="G25" s="21"/>
    </row>
    <row r="26" spans="2:15" x14ac:dyDescent="0.2">
      <c r="B26" s="21"/>
      <c r="C26" s="33" t="s">
        <v>14</v>
      </c>
      <c r="D26" s="34"/>
      <c r="E26" s="34"/>
      <c r="F26" s="35"/>
      <c r="G26" s="22"/>
    </row>
    <row r="27" spans="2:15" x14ac:dyDescent="0.2">
      <c r="B27" s="20"/>
      <c r="C27" s="23"/>
      <c r="D27" s="24" t="s">
        <v>12</v>
      </c>
      <c r="E27" s="24" t="s">
        <v>13</v>
      </c>
      <c r="F27" s="25"/>
      <c r="G27" s="20"/>
    </row>
    <row r="28" spans="2:15" x14ac:dyDescent="0.2">
      <c r="B28" s="20"/>
      <c r="C28" s="23" t="s">
        <v>5</v>
      </c>
      <c r="D28" s="24">
        <v>200.23</v>
      </c>
      <c r="E28" s="24">
        <f>0.9/4</f>
        <v>0.22500000000000001</v>
      </c>
      <c r="F28" s="25">
        <f>D28*E28</f>
        <v>45.051749999999998</v>
      </c>
      <c r="G28" s="20"/>
    </row>
    <row r="29" spans="2:15" x14ac:dyDescent="0.2">
      <c r="B29" s="20"/>
      <c r="C29" s="23" t="s">
        <v>4</v>
      </c>
      <c r="D29" s="24">
        <v>207.78</v>
      </c>
      <c r="E29" s="24">
        <f t="shared" ref="E29:E31" si="1">0.9/4</f>
        <v>0.22500000000000001</v>
      </c>
      <c r="F29" s="25">
        <f>D29*E29</f>
        <v>46.750500000000002</v>
      </c>
      <c r="G29" s="20"/>
      <c r="I29" s="4" t="s">
        <v>6</v>
      </c>
      <c r="J29" s="5"/>
      <c r="K29" s="6"/>
      <c r="L29" s="5"/>
      <c r="M29" s="6"/>
      <c r="N29" s="5"/>
      <c r="O29" s="7"/>
    </row>
    <row r="30" spans="2:15" x14ac:dyDescent="0.2">
      <c r="B30" s="20"/>
      <c r="C30" s="23" t="s">
        <v>3</v>
      </c>
      <c r="D30" s="24">
        <v>263.06</v>
      </c>
      <c r="E30" s="24">
        <f t="shared" si="1"/>
        <v>0.22500000000000001</v>
      </c>
      <c r="F30" s="25">
        <f>D30*E30</f>
        <v>59.188500000000005</v>
      </c>
      <c r="G30" s="20"/>
      <c r="I30" s="8"/>
      <c r="J30" s="17">
        <v>243.38</v>
      </c>
      <c r="K30" s="9">
        <f>L30-1</f>
        <v>20.41</v>
      </c>
      <c r="L30" s="9">
        <f>M30-1</f>
        <v>21.41</v>
      </c>
      <c r="M30" s="9">
        <v>22.41</v>
      </c>
      <c r="N30" s="9">
        <f>M30+1</f>
        <v>23.41</v>
      </c>
      <c r="O30" s="9">
        <f>N30+1</f>
        <v>24.41</v>
      </c>
    </row>
    <row r="31" spans="2:15" x14ac:dyDescent="0.2">
      <c r="B31" s="20"/>
      <c r="C31" s="23" t="s">
        <v>9</v>
      </c>
      <c r="D31" s="24">
        <v>243.3</v>
      </c>
      <c r="E31" s="24">
        <f t="shared" si="1"/>
        <v>0.22500000000000001</v>
      </c>
      <c r="F31" s="25">
        <f>D31*E31</f>
        <v>54.742500000000007</v>
      </c>
      <c r="G31" s="20"/>
      <c r="I31" s="30" t="s">
        <v>7</v>
      </c>
      <c r="J31" s="19">
        <v>0.03</v>
      </c>
      <c r="K31" s="10">
        <v>245.98838251526263</v>
      </c>
      <c r="L31" s="10">
        <v>257.63171749742133</v>
      </c>
      <c r="M31" s="10">
        <v>269.27505247957993</v>
      </c>
      <c r="N31" s="10">
        <v>280.91838746173852</v>
      </c>
      <c r="O31" s="10">
        <v>292.56172244389717</v>
      </c>
    </row>
    <row r="32" spans="2:15" x14ac:dyDescent="0.2">
      <c r="B32" s="20"/>
      <c r="C32" s="23" t="s">
        <v>10</v>
      </c>
      <c r="D32" s="24">
        <v>180.29</v>
      </c>
      <c r="E32" s="24">
        <v>0.1</v>
      </c>
      <c r="F32" s="25">
        <f>D32*E32</f>
        <v>18.029</v>
      </c>
      <c r="G32" s="20"/>
      <c r="I32" s="31"/>
      <c r="J32" s="19">
        <v>0.04</v>
      </c>
      <c r="K32" s="10">
        <v>233.73199506762074</v>
      </c>
      <c r="L32" s="11">
        <v>244.82673358803714</v>
      </c>
      <c r="M32" s="11">
        <v>255.92147210845349</v>
      </c>
      <c r="N32" s="11">
        <v>267.01621062886983</v>
      </c>
      <c r="O32" s="10">
        <v>278.11094914928623</v>
      </c>
    </row>
    <row r="33" spans="1:15" x14ac:dyDescent="0.2">
      <c r="B33" s="20"/>
      <c r="C33" s="36" t="s">
        <v>14</v>
      </c>
      <c r="D33" s="37"/>
      <c r="E33" s="37"/>
      <c r="F33" s="29">
        <f>SUM(F28:F32)</f>
        <v>223.76224999999999</v>
      </c>
      <c r="G33" s="20"/>
      <c r="I33" s="31"/>
      <c r="J33" s="19">
        <v>0.05</v>
      </c>
      <c r="K33" s="10">
        <v>222.14922664453974</v>
      </c>
      <c r="L33" s="11">
        <v>232.72609596773736</v>
      </c>
      <c r="M33" s="11">
        <v>243.30296529093499</v>
      </c>
      <c r="N33" s="11">
        <v>253.87983461413259</v>
      </c>
      <c r="O33" s="10">
        <v>264.45670393733025</v>
      </c>
    </row>
    <row r="34" spans="1:15" x14ac:dyDescent="0.2">
      <c r="B34" s="20"/>
      <c r="C34" s="26" t="s">
        <v>15</v>
      </c>
      <c r="D34" s="27"/>
      <c r="E34" s="27"/>
      <c r="F34" s="28">
        <v>0.27860000000000001</v>
      </c>
      <c r="G34" s="20"/>
      <c r="I34" s="31"/>
      <c r="J34" s="19">
        <v>0.06</v>
      </c>
      <c r="K34" s="10">
        <v>211.19688938637933</v>
      </c>
      <c r="L34" s="11">
        <v>221.28462750644849</v>
      </c>
      <c r="M34" s="11">
        <v>231.37236562651759</v>
      </c>
      <c r="N34" s="11">
        <v>241.46010374658673</v>
      </c>
      <c r="O34" s="10">
        <v>251.54784186665586</v>
      </c>
    </row>
    <row r="35" spans="1:15" x14ac:dyDescent="0.2">
      <c r="B35" s="20"/>
      <c r="C35" s="20"/>
      <c r="D35" s="20"/>
      <c r="E35" s="20"/>
      <c r="F35" s="20"/>
      <c r="G35" s="20"/>
      <c r="I35" s="32"/>
      <c r="J35" s="19">
        <v>7.0000000000000007E-2</v>
      </c>
      <c r="K35" s="10">
        <v>200.83494277512506</v>
      </c>
      <c r="L35" s="10">
        <v>210.46044424523976</v>
      </c>
      <c r="M35" s="10">
        <v>220.0859457153544</v>
      </c>
      <c r="N35" s="10">
        <v>229.71144718546901</v>
      </c>
      <c r="O35" s="10">
        <v>239.33694865558365</v>
      </c>
    </row>
    <row r="36" spans="1:15" x14ac:dyDescent="0.2">
      <c r="B36" s="20"/>
      <c r="G36" s="20"/>
    </row>
    <row r="37" spans="1:15" x14ac:dyDescent="0.2">
      <c r="B37" s="20"/>
      <c r="C37" s="52" t="s">
        <v>16</v>
      </c>
      <c r="D37" s="53"/>
      <c r="E37" s="54">
        <f>(223.76-175)/175</f>
        <v>0.27862857142857139</v>
      </c>
    </row>
    <row r="38" spans="1:15" x14ac:dyDescent="0.2">
      <c r="C38" s="23"/>
      <c r="D38" s="38"/>
      <c r="E38" s="55"/>
    </row>
    <row r="39" spans="1:15" x14ac:dyDescent="0.2">
      <c r="C39" s="56"/>
      <c r="D39" s="57"/>
      <c r="E39" s="58">
        <f>(223.76/175)-1</f>
        <v>0.27862857142857145</v>
      </c>
    </row>
    <row r="40" spans="1:15" x14ac:dyDescent="0.2">
      <c r="A40" s="21"/>
      <c r="B40" s="21"/>
      <c r="C40" s="21"/>
      <c r="D40" s="21"/>
      <c r="E40" s="21"/>
      <c r="F40" s="21"/>
      <c r="G40" s="21"/>
      <c r="I40" s="12" t="s">
        <v>8</v>
      </c>
      <c r="J40" s="5"/>
      <c r="K40" s="13"/>
      <c r="L40" s="5"/>
      <c r="M40" s="13"/>
      <c r="N40" s="5"/>
      <c r="O40" s="14"/>
    </row>
    <row r="41" spans="1:15" x14ac:dyDescent="0.2">
      <c r="A41" s="21"/>
      <c r="B41" s="21"/>
      <c r="C41" s="21"/>
      <c r="D41" s="21"/>
      <c r="E41" s="21"/>
      <c r="F41" s="21"/>
      <c r="G41" s="21"/>
      <c r="I41" s="8"/>
      <c r="J41" s="18">
        <v>180.74</v>
      </c>
      <c r="K41" s="15">
        <f>L41-0.0025</f>
        <v>1.5000000000000001E-2</v>
      </c>
      <c r="L41" s="15">
        <f>M41-0.0025</f>
        <v>1.7500000000000002E-2</v>
      </c>
      <c r="M41" s="15">
        <v>0.02</v>
      </c>
      <c r="N41" s="15">
        <f>M41+0.0025</f>
        <v>2.2499999999999999E-2</v>
      </c>
      <c r="O41" s="15">
        <f>N41+0.0025</f>
        <v>2.4999999999999998E-2</v>
      </c>
    </row>
    <row r="42" spans="1:15" x14ac:dyDescent="0.2">
      <c r="A42" s="21"/>
      <c r="B42" s="21"/>
      <c r="C42" s="21"/>
      <c r="D42" s="21"/>
      <c r="E42" s="21"/>
      <c r="F42" s="21"/>
      <c r="G42" s="21"/>
      <c r="I42" s="30" t="s">
        <v>7</v>
      </c>
      <c r="J42" s="19">
        <f>J43-0.005</f>
        <v>4.0000000000000008E-2</v>
      </c>
      <c r="K42" s="10">
        <v>234.46255166351528</v>
      </c>
      <c r="L42" s="10">
        <v>259.24908460128847</v>
      </c>
      <c r="M42" s="10">
        <v>289.93717300043619</v>
      </c>
      <c r="N42" s="10">
        <v>328.91933934529959</v>
      </c>
      <c r="O42" s="10">
        <v>380.08343267293282</v>
      </c>
    </row>
    <row r="43" spans="1:15" x14ac:dyDescent="0.2">
      <c r="A43" s="21"/>
      <c r="B43" s="21"/>
      <c r="C43" s="21"/>
      <c r="D43" s="21"/>
      <c r="E43" s="21"/>
      <c r="F43" s="21"/>
      <c r="G43" s="21"/>
      <c r="I43" s="31"/>
      <c r="J43" s="19">
        <f>J44-0.005</f>
        <v>4.5000000000000005E-2</v>
      </c>
      <c r="K43" s="10">
        <v>188.395114462653</v>
      </c>
      <c r="L43" s="11">
        <v>204.81317469010352</v>
      </c>
      <c r="M43" s="16">
        <v>224.38855419206368</v>
      </c>
      <c r="N43" s="11">
        <v>248.12890805614302</v>
      </c>
      <c r="O43" s="10">
        <v>277.52172712595564</v>
      </c>
    </row>
    <row r="44" spans="1:15" x14ac:dyDescent="0.2">
      <c r="A44" s="21"/>
      <c r="B44" s="21"/>
      <c r="C44" s="21"/>
      <c r="D44" s="21"/>
      <c r="E44" s="21"/>
      <c r="F44" s="39"/>
      <c r="G44" s="39"/>
      <c r="I44" s="31"/>
      <c r="J44" s="19">
        <v>0.05</v>
      </c>
      <c r="K44" s="10">
        <v>155.3864092016297</v>
      </c>
      <c r="L44" s="11">
        <v>166.90877893923545</v>
      </c>
      <c r="M44" s="11">
        <v>180.28959540871304</v>
      </c>
      <c r="N44" s="11">
        <v>196.01792353950245</v>
      </c>
      <c r="O44" s="10">
        <v>214.77093015698213</v>
      </c>
    </row>
    <row r="45" spans="1:15" x14ac:dyDescent="0.2">
      <c r="A45" s="21"/>
      <c r="B45" s="39"/>
      <c r="C45" s="39"/>
      <c r="D45" s="39"/>
      <c r="E45" s="39"/>
      <c r="F45" s="39"/>
      <c r="G45" s="39"/>
      <c r="I45" s="31"/>
      <c r="J45" s="19">
        <f>J44+0.005</f>
        <v>5.5E-2</v>
      </c>
      <c r="K45" s="10">
        <v>130.64345954650835</v>
      </c>
      <c r="L45" s="11">
        <v>139.07862701067461</v>
      </c>
      <c r="M45" s="11">
        <v>148.68534551153056</v>
      </c>
      <c r="N45" s="11">
        <v>159.72590259460381</v>
      </c>
      <c r="O45" s="10">
        <v>172.54719469107599</v>
      </c>
    </row>
    <row r="46" spans="1:15" x14ac:dyDescent="0.2">
      <c r="A46" s="21"/>
      <c r="B46" s="39"/>
      <c r="C46" s="40"/>
      <c r="D46" s="40"/>
      <c r="E46" s="40"/>
      <c r="F46" s="41"/>
      <c r="G46" s="39"/>
      <c r="I46" s="32"/>
      <c r="J46" s="19">
        <f>J45+0.005</f>
        <v>0.06</v>
      </c>
      <c r="K46" s="10">
        <v>111.45809102771516</v>
      </c>
      <c r="L46" s="10">
        <v>117.83526133567821</v>
      </c>
      <c r="M46" s="10">
        <v>124.99013533973435</v>
      </c>
      <c r="N46" s="10">
        <v>133.07421375990162</v>
      </c>
      <c r="O46" s="10">
        <v>142.28108084953664</v>
      </c>
    </row>
    <row r="47" spans="1:15" x14ac:dyDescent="0.2">
      <c r="A47" s="21"/>
      <c r="B47" s="39"/>
      <c r="C47" s="42"/>
      <c r="D47" s="43"/>
      <c r="E47" s="43"/>
      <c r="F47" s="44"/>
      <c r="G47" s="39"/>
    </row>
    <row r="48" spans="1:15" x14ac:dyDescent="0.2">
      <c r="A48" s="21"/>
      <c r="B48" s="39"/>
      <c r="C48" s="45"/>
      <c r="D48" s="46"/>
      <c r="E48" s="47"/>
      <c r="F48" s="44"/>
      <c r="G48" s="39"/>
    </row>
    <row r="49" spans="1:7" x14ac:dyDescent="0.2">
      <c r="A49" s="21"/>
      <c r="B49" s="39"/>
      <c r="C49" s="45"/>
      <c r="D49" s="48"/>
      <c r="E49" s="47"/>
      <c r="F49" s="44"/>
      <c r="G49" s="39"/>
    </row>
    <row r="50" spans="1:7" x14ac:dyDescent="0.2">
      <c r="A50" s="21"/>
      <c r="B50" s="39"/>
      <c r="C50" s="45"/>
      <c r="D50" s="48"/>
      <c r="E50" s="47"/>
      <c r="F50" s="44"/>
      <c r="G50" s="39"/>
    </row>
    <row r="51" spans="1:7" x14ac:dyDescent="0.2">
      <c r="A51" s="21"/>
      <c r="B51" s="39"/>
      <c r="C51" s="45"/>
      <c r="D51" s="48"/>
      <c r="E51" s="47"/>
      <c r="F51" s="44"/>
      <c r="G51" s="39"/>
    </row>
    <row r="52" spans="1:7" x14ac:dyDescent="0.2">
      <c r="A52" s="21"/>
      <c r="B52" s="39"/>
      <c r="C52" s="45"/>
      <c r="D52" s="48"/>
      <c r="E52" s="47"/>
      <c r="F52" s="44"/>
      <c r="G52" s="39"/>
    </row>
    <row r="53" spans="1:7" x14ac:dyDescent="0.2">
      <c r="A53" s="21"/>
      <c r="B53" s="39"/>
      <c r="C53" s="42"/>
      <c r="D53" s="44"/>
      <c r="E53" s="44"/>
      <c r="F53" s="44"/>
      <c r="G53" s="39"/>
    </row>
    <row r="54" spans="1:7" x14ac:dyDescent="0.2">
      <c r="A54" s="21"/>
      <c r="B54" s="39"/>
      <c r="C54" s="42"/>
      <c r="D54" s="44"/>
      <c r="E54" s="44"/>
      <c r="F54" s="44"/>
      <c r="G54" s="39"/>
    </row>
    <row r="55" spans="1:7" x14ac:dyDescent="0.2">
      <c r="A55" s="21"/>
      <c r="B55" s="39"/>
      <c r="C55" s="50"/>
      <c r="D55" s="50"/>
      <c r="E55" s="50"/>
      <c r="F55" s="49"/>
      <c r="G55" s="39"/>
    </row>
    <row r="56" spans="1:7" x14ac:dyDescent="0.2">
      <c r="A56" s="21"/>
      <c r="B56" s="39"/>
      <c r="C56" s="45"/>
      <c r="D56" s="45"/>
      <c r="E56" s="45"/>
      <c r="F56" s="51"/>
      <c r="G56" s="39"/>
    </row>
    <row r="57" spans="1:7" x14ac:dyDescent="0.2">
      <c r="A57" s="21"/>
      <c r="B57" s="39"/>
      <c r="C57" s="39"/>
      <c r="D57" s="39"/>
      <c r="E57" s="39"/>
      <c r="F57" s="39"/>
      <c r="G57" s="39"/>
    </row>
    <row r="58" spans="1:7" x14ac:dyDescent="0.2">
      <c r="A58" s="21"/>
      <c r="B58" s="39"/>
      <c r="C58" s="50"/>
      <c r="D58" s="50"/>
      <c r="E58" s="49"/>
      <c r="F58" s="39"/>
      <c r="G58" s="21"/>
    </row>
    <row r="59" spans="1:7" x14ac:dyDescent="0.2">
      <c r="A59" s="21"/>
      <c r="B59" s="39"/>
      <c r="C59" s="50"/>
      <c r="D59" s="50"/>
      <c r="E59" s="51"/>
      <c r="F59" s="39"/>
      <c r="G59" s="21"/>
    </row>
    <row r="60" spans="1:7" x14ac:dyDescent="0.2">
      <c r="A60" s="21"/>
      <c r="B60" s="39"/>
      <c r="C60" s="39"/>
      <c r="D60" s="39"/>
      <c r="E60" s="39"/>
      <c r="F60" s="39"/>
      <c r="G60" s="21"/>
    </row>
    <row r="61" spans="1:7" x14ac:dyDescent="0.2">
      <c r="A61" s="21"/>
      <c r="B61" s="39"/>
      <c r="C61" s="39"/>
      <c r="D61" s="39"/>
      <c r="E61" s="39"/>
      <c r="F61" s="39"/>
      <c r="G61" s="21"/>
    </row>
    <row r="62" spans="1:7" x14ac:dyDescent="0.2">
      <c r="A62" s="21"/>
      <c r="B62" s="39"/>
      <c r="C62" s="39"/>
      <c r="D62" s="39"/>
      <c r="E62" s="39"/>
      <c r="F62" s="39"/>
      <c r="G62" s="21"/>
    </row>
    <row r="63" spans="1:7" x14ac:dyDescent="0.2">
      <c r="A63" s="21"/>
      <c r="B63" s="39"/>
      <c r="C63" s="39"/>
      <c r="D63" s="39"/>
      <c r="E63" s="39"/>
      <c r="F63" s="39"/>
      <c r="G63" s="21"/>
    </row>
    <row r="64" spans="1:7" x14ac:dyDescent="0.2">
      <c r="A64" s="21"/>
      <c r="B64" s="39"/>
      <c r="C64" s="39"/>
      <c r="D64" s="39"/>
      <c r="E64" s="39"/>
      <c r="F64" s="39"/>
      <c r="G64" s="21"/>
    </row>
    <row r="65" spans="1:7" x14ac:dyDescent="0.2">
      <c r="A65" s="21"/>
      <c r="B65" s="39"/>
      <c r="C65" s="39"/>
      <c r="D65" s="39"/>
      <c r="E65" s="39"/>
      <c r="F65" s="39"/>
      <c r="G65" s="21"/>
    </row>
    <row r="66" spans="1:7" x14ac:dyDescent="0.2">
      <c r="A66" s="21"/>
      <c r="B66" s="39"/>
      <c r="C66" s="39"/>
      <c r="D66" s="39"/>
      <c r="E66" s="39"/>
      <c r="F66" s="39"/>
      <c r="G66" s="21"/>
    </row>
  </sheetData>
  <mergeCells count="8">
    <mergeCell ref="C26:F26"/>
    <mergeCell ref="C33:E33"/>
    <mergeCell ref="C55:E55"/>
    <mergeCell ref="C46:E46"/>
    <mergeCell ref="C58:D58"/>
    <mergeCell ref="C59:D59"/>
    <mergeCell ref="I31:I35"/>
    <mergeCell ref="I42:I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Burpee</dc:creator>
  <cp:lastModifiedBy>Microsoft Office User</cp:lastModifiedBy>
  <dcterms:created xsi:type="dcterms:W3CDTF">2019-12-03T16:47:06Z</dcterms:created>
  <dcterms:modified xsi:type="dcterms:W3CDTF">2020-12-06T18:00:55Z</dcterms:modified>
</cp:coreProperties>
</file>